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240" windowWidth="23940" windowHeight="10200"/>
  </bookViews>
  <sheets>
    <sheet name="Sample BAC" sheetId="6" r:id="rId1"/>
    <sheet name="Overlaid Shots" sheetId="8" r:id="rId2"/>
  </sheets>
  <calcPr calcId="145621"/>
  <pivotCaches>
    <pivotCache cacheId="67" r:id="rId3"/>
  </pivotCaches>
</workbook>
</file>

<file path=xl/calcChain.xml><?xml version="1.0" encoding="utf-8"?>
<calcChain xmlns="http://schemas.openxmlformats.org/spreadsheetml/2006/main">
  <c r="W5" i="6" l="1"/>
  <c r="R5" i="6" l="1"/>
  <c r="S5" i="6" s="1"/>
  <c r="V5" i="6" s="1"/>
  <c r="V3" i="6"/>
  <c r="V4" i="6"/>
  <c r="V2" i="6"/>
  <c r="U3" i="6"/>
  <c r="U4" i="6"/>
  <c r="U2" i="6"/>
  <c r="T3" i="6"/>
  <c r="T4" i="6"/>
  <c r="T2" i="6"/>
  <c r="R3" i="6"/>
  <c r="R4" i="6"/>
  <c r="R2" i="6"/>
  <c r="Q5" i="6"/>
  <c r="Q3" i="6"/>
  <c r="Q4" i="6"/>
  <c r="Q2" i="6"/>
  <c r="U5" i="6" l="1"/>
  <c r="T5" i="6"/>
  <c r="F4" i="6"/>
  <c r="G4" i="6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G3" i="6"/>
  <c r="I3" i="6" s="1"/>
  <c r="L3" i="6" s="1"/>
  <c r="F3" i="6"/>
  <c r="K32" i="6" l="1"/>
  <c r="K22" i="6"/>
  <c r="H5" i="6"/>
  <c r="K5" i="6" s="1"/>
  <c r="I23" i="6"/>
  <c r="L23" i="6" s="1"/>
  <c r="K31" i="6"/>
  <c r="H23" i="6"/>
  <c r="J23" i="6" s="1"/>
  <c r="K23" i="6"/>
  <c r="H13" i="6"/>
  <c r="K13" i="6" s="1"/>
  <c r="K9" i="6"/>
  <c r="K14" i="6"/>
  <c r="K6" i="6"/>
  <c r="I24" i="6"/>
  <c r="L24" i="6" s="1"/>
  <c r="I16" i="6"/>
  <c r="L16" i="6" s="1"/>
  <c r="I6" i="6"/>
  <c r="L6" i="6" s="1"/>
  <c r="H14" i="6"/>
  <c r="I13" i="6"/>
  <c r="L13" i="6" s="1"/>
  <c r="I32" i="6"/>
  <c r="L32" i="6" s="1"/>
  <c r="H32" i="6"/>
  <c r="I28" i="6"/>
  <c r="L28" i="6" s="1"/>
  <c r="I26" i="6"/>
  <c r="L26" i="6" s="1"/>
  <c r="I22" i="6"/>
  <c r="L22" i="6" s="1"/>
  <c r="I18" i="6"/>
  <c r="L18" i="6" s="1"/>
  <c r="I14" i="6"/>
  <c r="I10" i="6"/>
  <c r="L10" i="6" s="1"/>
  <c r="I4" i="6"/>
  <c r="L4" i="6" s="1"/>
  <c r="H28" i="6"/>
  <c r="J28" i="6" s="1"/>
  <c r="H24" i="6"/>
  <c r="H20" i="6"/>
  <c r="K20" i="6" s="1"/>
  <c r="H16" i="6"/>
  <c r="J16" i="6" s="1"/>
  <c r="H12" i="6"/>
  <c r="K12" i="6" s="1"/>
  <c r="H10" i="6"/>
  <c r="K10" i="6" s="1"/>
  <c r="H6" i="6"/>
  <c r="J6" i="6" s="1"/>
  <c r="H3" i="6"/>
  <c r="J3" i="6" s="1"/>
  <c r="I31" i="6"/>
  <c r="L31" i="6" s="1"/>
  <c r="I29" i="6"/>
  <c r="L29" i="6" s="1"/>
  <c r="I27" i="6"/>
  <c r="L27" i="6" s="1"/>
  <c r="I25" i="6"/>
  <c r="L25" i="6" s="1"/>
  <c r="I21" i="6"/>
  <c r="L21" i="6" s="1"/>
  <c r="I19" i="6"/>
  <c r="L19" i="6" s="1"/>
  <c r="I17" i="6"/>
  <c r="L17" i="6" s="1"/>
  <c r="I15" i="6"/>
  <c r="L15" i="6" s="1"/>
  <c r="I11" i="6"/>
  <c r="L11" i="6" s="1"/>
  <c r="I9" i="6"/>
  <c r="L9" i="6" s="1"/>
  <c r="I7" i="6"/>
  <c r="L7" i="6" s="1"/>
  <c r="I5" i="6"/>
  <c r="I30" i="6"/>
  <c r="L30" i="6" s="1"/>
  <c r="I20" i="6"/>
  <c r="I12" i="6"/>
  <c r="L12" i="6" s="1"/>
  <c r="I8" i="6"/>
  <c r="L8" i="6" s="1"/>
  <c r="H30" i="6"/>
  <c r="K30" i="6" s="1"/>
  <c r="H26" i="6"/>
  <c r="J26" i="6" s="1"/>
  <c r="H22" i="6"/>
  <c r="H18" i="6"/>
  <c r="J18" i="6" s="1"/>
  <c r="H8" i="6"/>
  <c r="J8" i="6" s="1"/>
  <c r="H4" i="6"/>
  <c r="J4" i="6" s="1"/>
  <c r="H31" i="6"/>
  <c r="J31" i="6" s="1"/>
  <c r="H29" i="6"/>
  <c r="J29" i="6" s="1"/>
  <c r="H27" i="6"/>
  <c r="J27" i="6" s="1"/>
  <c r="H25" i="6"/>
  <c r="J25" i="6" s="1"/>
  <c r="H21" i="6"/>
  <c r="J21" i="6" s="1"/>
  <c r="H19" i="6"/>
  <c r="J19" i="6" s="1"/>
  <c r="H17" i="6"/>
  <c r="J17" i="6" s="1"/>
  <c r="H15" i="6"/>
  <c r="J15" i="6" s="1"/>
  <c r="H11" i="6"/>
  <c r="J11" i="6" s="1"/>
  <c r="H9" i="6"/>
  <c r="J9" i="6" s="1"/>
  <c r="H7" i="6"/>
  <c r="J7" i="6" s="1"/>
  <c r="K26" i="6" l="1"/>
  <c r="K15" i="6"/>
  <c r="K16" i="6"/>
  <c r="K11" i="6"/>
  <c r="K17" i="6"/>
  <c r="K8" i="6"/>
  <c r="J13" i="6"/>
  <c r="J24" i="6"/>
  <c r="K18" i="6"/>
  <c r="K19" i="6"/>
  <c r="K25" i="6"/>
  <c r="K3" i="6"/>
  <c r="K24" i="6"/>
  <c r="K4" i="6"/>
  <c r="J22" i="6"/>
  <c r="K27" i="6"/>
  <c r="K7" i="6"/>
  <c r="K21" i="6"/>
  <c r="K29" i="6"/>
  <c r="K28" i="6"/>
  <c r="J32" i="6"/>
  <c r="J20" i="6"/>
  <c r="L20" i="6"/>
  <c r="J5" i="6"/>
  <c r="L5" i="6"/>
  <c r="J30" i="6"/>
  <c r="J10" i="6"/>
  <c r="J14" i="6"/>
  <c r="L14" i="6"/>
  <c r="J12" i="6"/>
  <c r="S4" i="6"/>
  <c r="S3" i="6"/>
  <c r="S2" i="6"/>
</calcChain>
</file>

<file path=xl/sharedStrings.xml><?xml version="1.0" encoding="utf-8"?>
<sst xmlns="http://schemas.openxmlformats.org/spreadsheetml/2006/main" count="54" uniqueCount="22">
  <si>
    <t>Radius^2</t>
  </si>
  <si>
    <t>Point Y</t>
  </si>
  <si>
    <t>Point X</t>
  </si>
  <si>
    <t>Center Y</t>
  </si>
  <si>
    <t>Center X</t>
  </si>
  <si>
    <t>Ammunition</t>
  </si>
  <si>
    <t>Group</t>
  </si>
  <si>
    <t>Grand Total</t>
  </si>
  <si>
    <t>Sum Radius^2</t>
  </si>
  <si>
    <t>cB(n)</t>
  </si>
  <si>
    <t>2n-1</t>
  </si>
  <si>
    <t>cG(2n-1)</t>
  </si>
  <si>
    <t>Est. Sigma</t>
  </si>
  <si>
    <t>Confidence:</t>
  </si>
  <si>
    <t>Count of Group</t>
  </si>
  <si>
    <t>FGMM</t>
  </si>
  <si>
    <t>Distance (yds)</t>
  </si>
  <si>
    <t>Class</t>
  </si>
  <si>
    <t>Inches</t>
  </si>
  <si>
    <t>MOA</t>
  </si>
  <si>
    <t>Graph X</t>
  </si>
  <si>
    <t>Graph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</si>
</sst>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rgb="FFFA7D00"/>
      <name val="Arial"/>
      <family val="2"/>
    </font>
    <font>
      <sz val="10"/>
      <color theme="0" tint="-0.499984740745262"/>
      <name val="Arial"/>
      <family val="2"/>
    </font>
    <font>
      <b/>
      <sz val="8"/>
      <color rgb="FFFA7D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3" borderId="5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NumberFormat="1" applyFont="1"/>
    <xf numFmtId="43" fontId="0" fillId="0" borderId="0" xfId="0" applyNumberFormat="1"/>
    <xf numFmtId="0" fontId="0" fillId="33" borderId="0" xfId="0" applyFill="1"/>
    <xf numFmtId="0" fontId="0" fillId="0" borderId="10" xfId="0" applyBorder="1"/>
    <xf numFmtId="0" fontId="0" fillId="0" borderId="0" xfId="0"/>
    <xf numFmtId="0" fontId="0" fillId="0" borderId="11" xfId="0" applyBorder="1"/>
    <xf numFmtId="164" fontId="0" fillId="0" borderId="0" xfId="0" applyNumberFormat="1"/>
    <xf numFmtId="164" fontId="0" fillId="0" borderId="0" xfId="2" applyNumberFormat="1" applyFont="1"/>
    <xf numFmtId="0" fontId="0" fillId="0" borderId="12" xfId="0" applyBorder="1"/>
    <xf numFmtId="0" fontId="5" fillId="0" borderId="12" xfId="0" applyFont="1" applyBorder="1"/>
    <xf numFmtId="43" fontId="4" fillId="3" borderId="13" xfId="4" applyNumberFormat="1" applyBorder="1"/>
    <xf numFmtId="43" fontId="0" fillId="0" borderId="12" xfId="0" applyNumberFormat="1" applyBorder="1"/>
    <xf numFmtId="43" fontId="4" fillId="3" borderId="15" xfId="4" applyNumberFormat="1" applyBorder="1"/>
    <xf numFmtId="0" fontId="0" fillId="0" borderId="14" xfId="0" pivotButton="1" applyBorder="1"/>
    <xf numFmtId="0" fontId="20" fillId="0" borderId="14" xfId="0" applyFont="1" applyBorder="1" applyAlignment="1">
      <alignment horizontal="center"/>
    </xf>
    <xf numFmtId="0" fontId="6" fillId="3" borderId="16" xfId="4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9" fontId="3" fillId="2" borderId="16" xfId="1" applyFont="1" applyFill="1" applyBorder="1"/>
    <xf numFmtId="2" fontId="22" fillId="0" borderId="14" xfId="0" applyNumberFormat="1" applyFont="1" applyBorder="1"/>
    <xf numFmtId="0" fontId="22" fillId="0" borderId="14" xfId="0" applyFont="1" applyBorder="1"/>
    <xf numFmtId="2" fontId="5" fillId="0" borderId="0" xfId="0" applyNumberFormat="1" applyFont="1"/>
    <xf numFmtId="2" fontId="5" fillId="0" borderId="12" xfId="0" applyNumberFormat="1" applyFont="1" applyBorder="1"/>
    <xf numFmtId="0" fontId="5" fillId="0" borderId="12" xfId="0" applyNumberFormat="1" applyFont="1" applyBorder="1"/>
    <xf numFmtId="43" fontId="2" fillId="0" borderId="12" xfId="0" applyNumberFormat="1" applyFont="1" applyBorder="1"/>
    <xf numFmtId="0" fontId="19" fillId="9" borderId="12" xfId="20" applyNumberFormat="1" applyBorder="1"/>
    <xf numFmtId="0" fontId="2" fillId="33" borderId="18" xfId="0" applyFont="1" applyFill="1" applyBorder="1"/>
    <xf numFmtId="0" fontId="2" fillId="0" borderId="19" xfId="0" applyFont="1" applyBorder="1"/>
    <xf numFmtId="0" fontId="0" fillId="0" borderId="17" xfId="0" applyBorder="1"/>
    <xf numFmtId="0" fontId="2" fillId="0" borderId="21" xfId="0" applyFont="1" applyBorder="1"/>
    <xf numFmtId="0" fontId="2" fillId="33" borderId="20" xfId="0" applyFont="1" applyFill="1" applyBorder="1"/>
    <xf numFmtId="0" fontId="0" fillId="33" borderId="17" xfId="0" applyFill="1" applyBorder="1"/>
    <xf numFmtId="43" fontId="0" fillId="0" borderId="0" xfId="0" applyNumberFormat="1" applyFill="1" applyBorder="1"/>
    <xf numFmtId="0" fontId="2" fillId="0" borderId="0" xfId="0" applyFont="1" applyBorder="1"/>
    <xf numFmtId="0" fontId="0" fillId="0" borderId="0" xfId="0" applyBorder="1"/>
    <xf numFmtId="0" fontId="5" fillId="0" borderId="0" xfId="0" quotePrefix="1" applyFont="1"/>
    <xf numFmtId="43" fontId="0" fillId="0" borderId="0" xfId="0" quotePrefix="1" applyNumberFormat="1" applyFill="1" applyBorder="1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1" builtinId="27" customBuiltin="1"/>
    <cellStyle name="Calculation" xfId="4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3" builtinId="20" customBuiltin="1"/>
    <cellStyle name="Linked Cell" xfId="14" builtinId="24" customBuiltin="1"/>
    <cellStyle name="Neutral" xfId="12" builtinId="28" customBuiltin="1"/>
    <cellStyle name="Normal" xfId="0" builtinId="0"/>
    <cellStyle name="Note" xfId="17" builtinId="10" customBuiltin="1"/>
    <cellStyle name="Output" xfId="13" builtinId="21" customBuiltin="1"/>
    <cellStyle name="Percent" xfId="1" builtinId="5"/>
    <cellStyle name="Title" xfId="5" builtinId="15" customBuiltin="1"/>
    <cellStyle name="Total" xfId="19" builtinId="25" customBuiltin="1"/>
    <cellStyle name="Warning Text" xfId="16" builtinId="11" customBuiltin="1"/>
  </cellStyles>
  <dxfs count="10">
    <dxf>
      <font>
        <color theme="0" tint="-0.499984740745262"/>
      </font>
    </dxf>
    <dxf>
      <font>
        <color theme="0" tint="-0.499984740745262"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sz val="8"/>
      </font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tx1">
                  <a:alpha val="61000"/>
                </a:schemeClr>
              </a:solidFill>
              <a:ln>
                <a:noFill/>
              </a:ln>
            </c:spPr>
          </c:marker>
          <c:xVal>
            <c:numRef>
              <c:f>'Sample BAC'!$K$3:$K$32</c:f>
              <c:numCache>
                <c:formatCode>General</c:formatCode>
                <c:ptCount val="30"/>
                <c:pt idx="0">
                  <c:v>0.35884841042434168</c:v>
                </c:pt>
                <c:pt idx="1">
                  <c:v>0.83169835467039288</c:v>
                </c:pt>
                <c:pt idx="2">
                  <c:v>0.27980483765485253</c:v>
                </c:pt>
                <c:pt idx="3">
                  <c:v>0.25863245209159658</c:v>
                </c:pt>
                <c:pt idx="4">
                  <c:v>1.679675921351631E-2</c:v>
                </c:pt>
                <c:pt idx="5">
                  <c:v>-0.11447203127867134</c:v>
                </c:pt>
                <c:pt idx="6">
                  <c:v>-0.1356444168419273</c:v>
                </c:pt>
                <c:pt idx="7">
                  <c:v>-0.14081988886850105</c:v>
                </c:pt>
                <c:pt idx="8">
                  <c:v>-0.39347702325668976</c:v>
                </c:pt>
                <c:pt idx="9">
                  <c:v>-0.96136745380891231</c:v>
                </c:pt>
                <c:pt idx="10">
                  <c:v>0.74564436979217952</c:v>
                </c:pt>
                <c:pt idx="11">
                  <c:v>0.44593748970786606</c:v>
                </c:pt>
                <c:pt idx="12">
                  <c:v>-0.24334128474035843</c:v>
                </c:pt>
                <c:pt idx="13">
                  <c:v>0.42994057617118386</c:v>
                </c:pt>
                <c:pt idx="14">
                  <c:v>-0.43765673446535303</c:v>
                </c:pt>
                <c:pt idx="15">
                  <c:v>-0.12948090015573577</c:v>
                </c:pt>
                <c:pt idx="16">
                  <c:v>-0.18499960007716254</c:v>
                </c:pt>
                <c:pt idx="17">
                  <c:v>0.13870265031217421</c:v>
                </c:pt>
                <c:pt idx="18">
                  <c:v>-0.60280134185874878</c:v>
                </c:pt>
                <c:pt idx="19">
                  <c:v>-0.1619452246860611</c:v>
                </c:pt>
                <c:pt idx="20">
                  <c:v>0.15992208562112786</c:v>
                </c:pt>
                <c:pt idx="21">
                  <c:v>-0.28516850866420995</c:v>
                </c:pt>
                <c:pt idx="22">
                  <c:v>0.31048127184872598</c:v>
                </c:pt>
                <c:pt idx="23">
                  <c:v>0.20838332368813717</c:v>
                </c:pt>
                <c:pt idx="24">
                  <c:v>4.6579248239169146E-3</c:v>
                </c:pt>
                <c:pt idx="25">
                  <c:v>-0.65497950983574782</c:v>
                </c:pt>
                <c:pt idx="26">
                  <c:v>0.44175006234091363</c:v>
                </c:pt>
                <c:pt idx="27">
                  <c:v>-0.23953025533896977</c:v>
                </c:pt>
                <c:pt idx="28">
                  <c:v>0.10910836026931392</c:v>
                </c:pt>
                <c:pt idx="29">
                  <c:v>-5.4624754753199056E-2</c:v>
                </c:pt>
              </c:numCache>
            </c:numRef>
          </c:xVal>
          <c:yVal>
            <c:numRef>
              <c:f>'Sample BAC'!$L$3:$L$32</c:f>
              <c:numCache>
                <c:formatCode>General</c:formatCode>
                <c:ptCount val="30"/>
                <c:pt idx="0">
                  <c:v>0.61103504735556946</c:v>
                </c:pt>
                <c:pt idx="1">
                  <c:v>-0.20951251758484224</c:v>
                </c:pt>
                <c:pt idx="2">
                  <c:v>4.3144616803346025E-2</c:v>
                </c:pt>
                <c:pt idx="3">
                  <c:v>-0.18269416253805115</c:v>
                </c:pt>
                <c:pt idx="4">
                  <c:v>0.41107362814704018</c:v>
                </c:pt>
                <c:pt idx="5">
                  <c:v>0.33203005537755104</c:v>
                </c:pt>
                <c:pt idx="6">
                  <c:v>-0.18834013202158584</c:v>
                </c:pt>
                <c:pt idx="7">
                  <c:v>-0.2829101208707967</c:v>
                </c:pt>
                <c:pt idx="8">
                  <c:v>-0.38265558174658043</c:v>
                </c:pt>
                <c:pt idx="9">
                  <c:v>-0.15117083292164768</c:v>
                </c:pt>
                <c:pt idx="10">
                  <c:v>0.62905509995718489</c:v>
                </c:pt>
                <c:pt idx="11">
                  <c:v>0.50813725351814476</c:v>
                </c:pt>
                <c:pt idx="12">
                  <c:v>0.57635938477752546</c:v>
                </c:pt>
                <c:pt idx="13">
                  <c:v>-0.32276125547541357</c:v>
                </c:pt>
                <c:pt idx="14">
                  <c:v>5.0813725351814831E-2</c:v>
                </c:pt>
                <c:pt idx="15">
                  <c:v>4.5638253325241074E-2</c:v>
                </c:pt>
                <c:pt idx="16">
                  <c:v>3.9992283841706389E-2</c:v>
                </c:pt>
                <c:pt idx="17">
                  <c:v>-0.92546849784276919</c:v>
                </c:pt>
                <c:pt idx="18">
                  <c:v>-0.65163897789132452</c:v>
                </c:pt>
                <c:pt idx="19">
                  <c:v>4.9872730437892088E-2</c:v>
                </c:pt>
                <c:pt idx="20">
                  <c:v>0.89865014279597766</c:v>
                </c:pt>
                <c:pt idx="21">
                  <c:v>0.69492474393175874</c:v>
                </c:pt>
                <c:pt idx="22">
                  <c:v>0.46391049256378736</c:v>
                </c:pt>
                <c:pt idx="23">
                  <c:v>0.44509059428533737</c:v>
                </c:pt>
                <c:pt idx="24">
                  <c:v>0.36228304186015858</c:v>
                </c:pt>
                <c:pt idx="25">
                  <c:v>0.30582334702480907</c:v>
                </c:pt>
                <c:pt idx="26">
                  <c:v>-0.81537209291383794</c:v>
                </c:pt>
                <c:pt idx="27">
                  <c:v>-0.49355183235234668</c:v>
                </c:pt>
                <c:pt idx="28">
                  <c:v>-0.95510983763132806</c:v>
                </c:pt>
                <c:pt idx="29">
                  <c:v>-0.90664859956431965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426240"/>
        <c:axId val="224518912"/>
      </c:scatterChart>
      <c:valAx>
        <c:axId val="224426240"/>
        <c:scaling>
          <c:orientation val="minMax"/>
          <c:min val="-1"/>
        </c:scaling>
        <c:delete val="0"/>
        <c:axPos val="b"/>
        <c:numFmt formatCode="General" sourceLinked="1"/>
        <c:majorTickMark val="out"/>
        <c:minorTickMark val="none"/>
        <c:tickLblPos val="nextTo"/>
        <c:crossAx val="224518912"/>
        <c:crosses val="autoZero"/>
        <c:crossBetween val="midCat"/>
      </c:valAx>
      <c:valAx>
        <c:axId val="224518912"/>
        <c:scaling>
          <c:orientation val="minMax"/>
          <c:min val="-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4426240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" refreshedDate="42802.599521643519" createdVersion="4" refreshedVersion="4" minRefreshableVersion="3" recordCount="30">
  <cacheSource type="worksheet">
    <worksheetSource ref="A2:J32" sheet="Sample BAC"/>
  </cacheSource>
  <cacheFields count="10">
    <cacheField name="Group" numFmtId="0">
      <sharedItems containsSemiMixedTypes="0" containsString="0" containsNumber="1" containsInteger="1" minValue="1" maxValue="3" count="3">
        <n v="1"/>
        <n v="2"/>
        <n v="3"/>
      </sharedItems>
    </cacheField>
    <cacheField name="Ammunition" numFmtId="0">
      <sharedItems containsMixedTypes="1" containsNumber="1" minValue="0.308" maxValue="0.308" count="2">
        <s v="FGMM"/>
        <n v="0.308" u="1"/>
      </sharedItems>
    </cacheField>
    <cacheField name="Distance (yds)" numFmtId="0">
      <sharedItems containsSemiMixedTypes="0" containsString="0" containsNumber="1" containsInteger="1" minValue="203" maxValue="203"/>
    </cacheField>
    <cacheField name="Point X" numFmtId="0">
      <sharedItems containsSemiMixedTypes="0" containsString="0" containsNumber="1" minValue="8.5150000000000006" maxValue="28.760999999999999"/>
    </cacheField>
    <cacheField name="Point Y" numFmtId="0">
      <sharedItems containsSemiMixedTypes="0" containsString="0" containsNumber="1" minValue="4.43" maxValue="9.2530000000000001"/>
    </cacheField>
    <cacheField name="Point X2" numFmtId="0">
      <sharedItems containsSemiMixedTypes="0" containsString="0" containsNumber="1" minValue="4.0062858460250022" maxValue="13.53197735966237"/>
    </cacheField>
    <cacheField name="Point Y2" numFmtId="0">
      <sharedItems containsSemiMixedTypes="0" containsString="0" containsNumber="1" minValue="2.0843037343383157" maxValue="4.3535129692624013"/>
    </cacheField>
    <cacheField name="Center X" numFmtId="0">
      <sharedItems containsSemiMixedTypes="0" containsString="0" containsNumber="1" minValue="4.9676532998339145" maxValue="13.090227297321457"/>
    </cacheField>
    <cacheField name="Center Y" numFmtId="0">
      <sharedItems containsSemiMixedTypes="0" containsString="0" containsNumber="1" minValue="3.0394135719696438" maxValue="3.7424779219068318"/>
    </cacheField>
    <cacheField name="Radius^2" numFmtId="0">
      <sharedItems containsSemiMixedTypes="0" containsString="0" containsNumber="1" minValue="1.8848153671718493E-2" maxValue="0.95169584498492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n v="203"/>
    <n v="11.321"/>
    <n v="9.2530000000000001"/>
    <n v="5.3265017102582561"/>
    <n v="4.3535129692624013"/>
    <n v="4.9676532998339145"/>
    <n v="3.7424779219068318"/>
    <n v="0.50213601076089986"/>
  </r>
  <r>
    <x v="0"/>
    <x v="0"/>
    <n v="203"/>
    <n v="12.326000000000001"/>
    <n v="7.5090000000000003"/>
    <n v="5.7993516545043073"/>
    <n v="3.5329654043219896"/>
    <n v="4.9676532998339145"/>
    <n v="3.7424779219068318"/>
    <n v="0.73561764818617736"/>
  </r>
  <r>
    <x v="0"/>
    <x v="0"/>
    <n v="203"/>
    <n v="11.153"/>
    <n v="8.0459999999999994"/>
    <n v="5.247458137488767"/>
    <n v="3.7856225387101778"/>
    <n v="4.9676532998339145"/>
    <n v="3.7424779219068318"/>
    <n v="8.0152205134165946E-2"/>
  </r>
  <r>
    <x v="0"/>
    <x v="0"/>
    <n v="203"/>
    <n v="11.108000000000001"/>
    <n v="7.5659999999999998"/>
    <n v="5.226285751925511"/>
    <n v="3.5597837593687807"/>
    <n v="4.9676532998339145"/>
    <n v="3.7424779219068318"/>
    <n v="0.10026790230039184"/>
  </r>
  <r>
    <x v="0"/>
    <x v="0"/>
    <n v="203"/>
    <n v="10.593999999999999"/>
    <n v="8.8279999999999994"/>
    <n v="4.9844500590474308"/>
    <n v="4.153551550053872"/>
    <n v="4.9676532998339145"/>
    <n v="3.7424779219068318"/>
    <n v="0.16926365887804792"/>
  </r>
  <r>
    <x v="0"/>
    <x v="0"/>
    <n v="203"/>
    <n v="10.315"/>
    <n v="8.66"/>
    <n v="4.8531812685552431"/>
    <n v="4.0745079772843829"/>
    <n v="4.9676532998339145"/>
    <n v="3.7424779219068318"/>
    <n v="0.12334780361908472"/>
  </r>
  <r>
    <x v="0"/>
    <x v="0"/>
    <n v="203"/>
    <n v="10.27"/>
    <n v="7.5540000000000003"/>
    <n v="4.8320088829919872"/>
    <n v="3.554137789885246"/>
    <n v="4.9676532998339145"/>
    <n v="3.7424779219068318"/>
    <n v="5.3871413150294915E-2"/>
  </r>
  <r>
    <x v="0"/>
    <x v="0"/>
    <n v="203"/>
    <n v="10.259"/>
    <n v="7.3529999999999998"/>
    <n v="4.8268334109654134"/>
    <n v="3.4595678010360351"/>
    <n v="4.9676532998339145"/>
    <n v="3.7424779219068318"/>
    <n v="9.9868377592065793E-2"/>
  </r>
  <r>
    <x v="0"/>
    <x v="0"/>
    <n v="203"/>
    <n v="9.7219999999999995"/>
    <n v="7.141"/>
    <n v="4.5741762765772247"/>
    <n v="3.3598223401602514"/>
    <n v="4.9676532998339145"/>
    <n v="3.7424779219068318"/>
    <n v="0.30124946207275949"/>
  </r>
  <r>
    <x v="0"/>
    <x v="0"/>
    <n v="203"/>
    <n v="8.5150000000000006"/>
    <n v="7.633"/>
    <n v="4.0062858460250022"/>
    <n v="3.5913070889851841"/>
    <n v="4.9676532998339145"/>
    <n v="3.7424779219068318"/>
    <n v="0.9470800019692559"/>
  </r>
  <r>
    <x v="1"/>
    <x v="0"/>
    <n v="203"/>
    <n v="20.562999999999999"/>
    <n v="8.8059999999999992"/>
    <n v="9.6748392074940828"/>
    <n v="4.1432006060007245"/>
    <n v="8.9291948377019033"/>
    <n v="3.5141455060435396"/>
    <n v="0.95169584498492044"/>
  </r>
  <r>
    <x v="1"/>
    <x v="0"/>
    <n v="203"/>
    <n v="19.925999999999998"/>
    <n v="8.5489999999999995"/>
    <n v="9.3751323274097693"/>
    <n v="4.0222827595616844"/>
    <n v="8.9291948377019033"/>
    <n v="3.5141455060435396"/>
    <n v="0.45706371313991645"/>
  </r>
  <r>
    <x v="1"/>
    <x v="0"/>
    <n v="203"/>
    <n v="18.460999999999999"/>
    <n v="8.6940000000000008"/>
    <n v="8.6858535529615448"/>
    <n v="4.0905048908210651"/>
    <n v="8.9291948377019033"/>
    <n v="3.5141455060435396"/>
    <n v="0.39140512128021587"/>
  </r>
  <r>
    <x v="1"/>
    <x v="0"/>
    <n v="203"/>
    <n v="19.891999999999999"/>
    <n v="6.7830000000000004"/>
    <n v="9.3591354138730871"/>
    <n v="3.191384250568126"/>
    <n v="8.9291948377019033"/>
    <n v="3.5141455060435396"/>
    <n v="0.28902372707447477"/>
  </r>
  <r>
    <x v="1"/>
    <x v="0"/>
    <n v="203"/>
    <n v="18.047999999999998"/>
    <n v="7.577"/>
    <n v="8.4915381032365502"/>
    <n v="3.5649592313953544"/>
    <n v="8.9291948377019033"/>
    <n v="3.5141455060435396"/>
    <n v="0.1941254519070062"/>
  </r>
  <r>
    <x v="1"/>
    <x v="0"/>
    <n v="203"/>
    <n v="18.702999999999999"/>
    <n v="7.5659999999999998"/>
    <n v="8.7997139375461675"/>
    <n v="3.5597837593687807"/>
    <n v="8.9291948377019033"/>
    <n v="3.5141455060435396"/>
    <n v="1.8848153671718493E-2"/>
  </r>
  <r>
    <x v="1"/>
    <x v="0"/>
    <n v="203"/>
    <n v="18.585000000000001"/>
    <n v="7.5540000000000003"/>
    <n v="8.7441952376247407"/>
    <n v="3.554137789885246"/>
    <n v="8.9291948377019033"/>
    <n v="3.5141455060435396"/>
    <n v="3.5824234795585684E-2"/>
  </r>
  <r>
    <x v="1"/>
    <x v="0"/>
    <n v="203"/>
    <n v="19.273"/>
    <n v="5.5019999999999998"/>
    <n v="9.0678974880140775"/>
    <n v="2.5886770082007704"/>
    <n v="8.9291948377019033"/>
    <n v="3.5141455060435396"/>
    <n v="0.87573036570297302"/>
  </r>
  <r>
    <x v="1"/>
    <x v="0"/>
    <n v="203"/>
    <n v="17.696999999999999"/>
    <n v="6.0839999999999996"/>
    <n v="8.3263934958431545"/>
    <n v="2.8625065281522151"/>
    <n v="8.9291948377019033"/>
    <n v="3.5141455060435396"/>
    <n v="0.78800281525395821"/>
  </r>
  <r>
    <x v="1"/>
    <x v="0"/>
    <n v="203"/>
    <n v="18.634"/>
    <n v="7.5750000000000002"/>
    <n v="8.7672496130158422"/>
    <n v="3.5640182364814317"/>
    <n v="8.9291948377019033"/>
    <n v="3.5141455060435396"/>
    <n v="2.8713545039949457E-2"/>
  </r>
  <r>
    <x v="2"/>
    <x v="0"/>
    <n v="203"/>
    <n v="28.161999999999999"/>
    <n v="8.3699999999999992"/>
    <n v="13.250149382942585"/>
    <n v="3.9380637147656214"/>
    <n v="13.090227297321457"/>
    <n v="3.0394135719696438"/>
    <n v="0.83314715261664241"/>
  </r>
  <r>
    <x v="2"/>
    <x v="0"/>
    <n v="203"/>
    <n v="27.216000000000001"/>
    <n v="7.9370000000000003"/>
    <n v="12.805058788657247"/>
    <n v="3.7343383159014025"/>
    <n v="13.090227297321457"/>
    <n v="3.0394135719696438"/>
    <n v="0.56424147806239"/>
  </r>
  <r>
    <x v="2"/>
    <x v="0"/>
    <n v="203"/>
    <n v="28.481999999999999"/>
    <n v="7.4459999999999997"/>
    <n v="13.400708569170183"/>
    <n v="3.5033240645334311"/>
    <n v="13.090227297321457"/>
    <n v="3.0394135719696438"/>
    <n v="0.31161156527957828"/>
  </r>
  <r>
    <x v="2"/>
    <x v="0"/>
    <n v="203"/>
    <n v="28.265000000000001"/>
    <n v="7.4059999999999997"/>
    <n v="13.298610621009594"/>
    <n v="3.4845041662549812"/>
    <n v="13.090227297321457"/>
    <n v="3.0394135719696438"/>
    <n v="0.24152924671258974"/>
  </r>
  <r>
    <x v="2"/>
    <x v="0"/>
    <n v="203"/>
    <n v="27.832000000000001"/>
    <n v="7.23"/>
    <n v="13.094885222145374"/>
    <n v="3.4016966138298024"/>
    <n v="13.090227297321457"/>
    <n v="3.0394135719696438"/>
    <n v="0.13127069868311469"/>
  </r>
  <r>
    <x v="2"/>
    <x v="0"/>
    <n v="203"/>
    <n v="26.43"/>
    <n v="7.11"/>
    <n v="12.435247787485709"/>
    <n v="3.3452369189944529"/>
    <n v="13.090227297321457"/>
    <n v="3.0394135719696438"/>
    <n v="0.52252607789013328"/>
  </r>
  <r>
    <x v="2"/>
    <x v="0"/>
    <n v="203"/>
    <n v="28.760999999999999"/>
    <n v="4.7270000000000003"/>
    <n v="13.53197735966237"/>
    <n v="2.2240414790558058"/>
    <n v="13.090227297321457"/>
    <n v="3.0394135719696438"/>
    <n v="0.85997476748089352"/>
  </r>
  <r>
    <x v="2"/>
    <x v="0"/>
    <n v="203"/>
    <n v="27.312999999999999"/>
    <n v="5.4109999999999996"/>
    <n v="12.850697041982487"/>
    <n v="2.5458617396172971"/>
    <n v="13.090227297321457"/>
    <n v="3.0394135719696438"/>
    <n v="0.30096815444111097"/>
  </r>
  <r>
    <x v="2"/>
    <x v="0"/>
    <n v="203"/>
    <n v="28.053999999999998"/>
    <n v="4.43"/>
    <n v="13.199335657590771"/>
    <n v="2.0843037343383157"/>
    <n v="13.090227297321457"/>
    <n v="3.0394135719696438"/>
    <n v="0.92413943622080019"/>
  </r>
  <r>
    <x v="2"/>
    <x v="0"/>
    <n v="203"/>
    <n v="27.706"/>
    <n v="4.5330000000000004"/>
    <n v="13.035602542568258"/>
    <n v="2.1327649724053241"/>
    <n v="13.090227297321457"/>
    <n v="3.0394135719696438"/>
    <n v="0.824995546923789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N1:P5" firstHeaderRow="0" firstDataRow="1" firstDataCol="1"/>
  <pivotFields count="10">
    <pivotField axis="axisRow" dataField="1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Radius^2" fld="9" baseField="0" baseItem="0" numFmtId="2"/>
    <dataField name="Count of Group" fld="0" subtotal="count" baseField="2" baseItem="0"/>
  </dataFields>
  <formats count="10">
    <format dxfId="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0" type="button" dataOnly="0" labelOnly="1" outline="0" axis="axisRow" fieldPosition="0"/>
    </format>
    <format dxfId="3">
      <pivotArea field="1" type="button" dataOnly="0" labelOnly="1" outline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topLeftCell="H1" workbookViewId="0">
      <pane ySplit="1" topLeftCell="A2" activePane="bottomLeft" state="frozen"/>
      <selection pane="bottomLeft" activeCell="W6" sqref="W6"/>
    </sheetView>
  </sheetViews>
  <sheetFormatPr defaultRowHeight="12.5" x14ac:dyDescent="0.25"/>
  <cols>
    <col min="1" max="1" width="6.26953125" bestFit="1" customWidth="1"/>
    <col min="2" max="2" width="11" bestFit="1" customWidth="1"/>
    <col min="3" max="3" width="13.26953125" style="30" bestFit="1" customWidth="1"/>
    <col min="6" max="6" width="8.90625" style="6"/>
    <col min="8" max="9" width="8.7265625" style="7"/>
    <col min="10" max="10" width="8.90625" style="30"/>
    <col min="11" max="12" width="8.7265625" style="36"/>
    <col min="14" max="14" width="11.08984375" customWidth="1"/>
    <col min="15" max="15" width="10.90625" customWidth="1"/>
    <col min="16" max="16" width="11.54296875" style="10" customWidth="1"/>
    <col min="17" max="19" width="8.90625" style="2"/>
  </cols>
  <sheetData>
    <row r="1" spans="1:24" ht="13.5" thickBot="1" x14ac:dyDescent="0.35">
      <c r="A1" s="7"/>
      <c r="B1" s="7"/>
      <c r="D1" s="39" t="s">
        <v>18</v>
      </c>
      <c r="E1" s="40"/>
      <c r="F1" s="41" t="s">
        <v>19</v>
      </c>
      <c r="G1" s="42"/>
      <c r="H1" s="42"/>
      <c r="I1" s="42"/>
      <c r="J1" s="42"/>
      <c r="K1" s="42"/>
      <c r="L1" s="42"/>
      <c r="N1" s="16" t="s">
        <v>6</v>
      </c>
      <c r="O1" s="21" t="s">
        <v>8</v>
      </c>
      <c r="P1" s="22" t="s">
        <v>14</v>
      </c>
      <c r="Q1" s="17" t="s">
        <v>9</v>
      </c>
      <c r="R1" s="17" t="s">
        <v>10</v>
      </c>
      <c r="S1" s="17" t="s">
        <v>11</v>
      </c>
      <c r="T1" s="18" t="s">
        <v>12</v>
      </c>
      <c r="U1" s="19" t="s">
        <v>13</v>
      </c>
      <c r="V1" s="20">
        <v>0.8</v>
      </c>
    </row>
    <row r="2" spans="1:24" ht="13" x14ac:dyDescent="0.3">
      <c r="A2" s="28" t="s">
        <v>6</v>
      </c>
      <c r="B2" s="28" t="s">
        <v>5</v>
      </c>
      <c r="C2" s="32" t="s">
        <v>16</v>
      </c>
      <c r="D2" s="28" t="s">
        <v>2</v>
      </c>
      <c r="E2" s="28" t="s">
        <v>1</v>
      </c>
      <c r="F2" s="29" t="s">
        <v>2</v>
      </c>
      <c r="G2" s="29" t="s">
        <v>1</v>
      </c>
      <c r="H2" s="29" t="s">
        <v>4</v>
      </c>
      <c r="I2" s="29" t="s">
        <v>3</v>
      </c>
      <c r="J2" s="31" t="s">
        <v>0</v>
      </c>
      <c r="K2" s="35" t="s">
        <v>20</v>
      </c>
      <c r="L2" s="35" t="s">
        <v>21</v>
      </c>
      <c r="N2" s="7">
        <v>1</v>
      </c>
      <c r="O2" s="23">
        <v>3.1128544836631438</v>
      </c>
      <c r="P2" s="3">
        <v>10</v>
      </c>
      <c r="Q2" s="2">
        <f>P2/(P2-1)</f>
        <v>1.1111111111111112</v>
      </c>
      <c r="R2" s="2">
        <f>2*P2-1</f>
        <v>19</v>
      </c>
      <c r="S2" s="2">
        <f>1/EXP(LN(SQRT(2/(R2-1))) + GAMMALN(R2/2) - GAMMALN((R2-1)/2))</f>
        <v>1.0139785697898209</v>
      </c>
      <c r="T2" s="15">
        <f>S2*SQRT(Q2*O2/(2*P2))</f>
        <v>0.42166925190293753</v>
      </c>
      <c r="U2" s="4">
        <f>S2*SQRT(O2/CHIINV((1-V$1)/2,2*P2-2))</f>
        <v>0.3509214106267215</v>
      </c>
      <c r="V2" s="4">
        <f>S2*SQRT(O2/CHIINV(0.5+V$1/2,2*P2-2))</f>
        <v>0.54274345810503943</v>
      </c>
    </row>
    <row r="3" spans="1:24" ht="13" x14ac:dyDescent="0.3">
      <c r="A3" s="5">
        <v>1</v>
      </c>
      <c r="B3" s="5" t="s">
        <v>15</v>
      </c>
      <c r="C3" s="33">
        <v>203</v>
      </c>
      <c r="D3" s="5">
        <v>11.321</v>
      </c>
      <c r="E3" s="5">
        <v>9.2530000000000001</v>
      </c>
      <c r="F3" s="6">
        <f>(D3)/(0.01047*$C3)</f>
        <v>5.3265017102582561</v>
      </c>
      <c r="G3" s="6">
        <f>(E3)/(0.01047*$C3)</f>
        <v>4.3535129692624013</v>
      </c>
      <c r="H3" s="6">
        <f t="shared" ref="H3:H32" si="0">AVERAGEIF($A:$A,"="&amp;$A3,F:F)</f>
        <v>4.9676532998339145</v>
      </c>
      <c r="I3" s="6">
        <f t="shared" ref="I3:I32" si="1">AVERAGEIF($A:$A,"="&amp;$A3,G:G)</f>
        <v>3.7424779219068318</v>
      </c>
      <c r="J3" s="8">
        <f>POWER(F3-H3,2)+POWER(G3-I3,2)</f>
        <v>0.50213601076089986</v>
      </c>
      <c r="K3" s="36">
        <f>F3-H3</f>
        <v>0.35884841042434168</v>
      </c>
      <c r="L3" s="36">
        <f>G3-I3</f>
        <v>0.61103504735556946</v>
      </c>
      <c r="N3" s="7">
        <v>2</v>
      </c>
      <c r="O3" s="23">
        <v>4.0304329728507193</v>
      </c>
      <c r="P3" s="3">
        <v>10</v>
      </c>
      <c r="Q3" s="2">
        <f t="shared" ref="Q3:Q5" si="2">P3/(P3-1)</f>
        <v>1.1111111111111112</v>
      </c>
      <c r="R3" s="2">
        <f t="shared" ref="R3:R5" si="3">2*P3-1</f>
        <v>19</v>
      </c>
      <c r="S3" s="2">
        <f t="shared" ref="S3:S5" si="4">1/EXP(LN(SQRT(2/(R3-1))) + GAMMALN(R3/2) - GAMMALN((R3-1)/2))</f>
        <v>1.0139785697898209</v>
      </c>
      <c r="T3" s="15">
        <f t="shared" ref="T3:T4" si="5">S3*SQRT(Q3*O3/(2*P3))</f>
        <v>0.47980898388537274</v>
      </c>
      <c r="U3" s="4">
        <f t="shared" ref="U3:U5" si="6">S3*SQRT(O3/CHIINV((1-V$1)/2,2*P3-2))</f>
        <v>0.39930643435956897</v>
      </c>
      <c r="V3" s="4">
        <f t="shared" ref="V3:V5" si="7">S3*SQRT(O3/CHIINV(0.5+V$1/2,2*P3-2))</f>
        <v>0.61757689461254783</v>
      </c>
    </row>
    <row r="4" spans="1:24" ht="13" x14ac:dyDescent="0.3">
      <c r="A4" s="5">
        <v>1</v>
      </c>
      <c r="B4" s="5" t="s">
        <v>15</v>
      </c>
      <c r="C4" s="33">
        <v>203</v>
      </c>
      <c r="D4" s="5">
        <v>12.326000000000001</v>
      </c>
      <c r="E4" s="5">
        <v>7.5090000000000003</v>
      </c>
      <c r="F4" s="6">
        <f t="shared" ref="F4:F32" si="8">(D4)/(0.01047*$C4)</f>
        <v>5.7993516545043073</v>
      </c>
      <c r="G4" s="6">
        <f t="shared" ref="G4:G32" si="9">(E4)/(0.01047*$C4)</f>
        <v>3.5329654043219896</v>
      </c>
      <c r="H4" s="6">
        <f t="shared" si="0"/>
        <v>4.9676532998339145</v>
      </c>
      <c r="I4" s="6">
        <f t="shared" si="1"/>
        <v>3.7424779219068318</v>
      </c>
      <c r="J4" s="8">
        <f t="shared" ref="J4:J32" si="10">POWER(F4-H4,2)+POWER(G4-I4,2)</f>
        <v>0.73561764818617736</v>
      </c>
      <c r="K4" s="36">
        <f t="shared" ref="K4:K32" si="11">F4-H4</f>
        <v>0.83169835467039288</v>
      </c>
      <c r="L4" s="36">
        <f t="shared" ref="L4:L32" si="12">G4-I4</f>
        <v>-0.20951251758484224</v>
      </c>
      <c r="N4" s="7">
        <v>3</v>
      </c>
      <c r="O4" s="23">
        <v>5.5144041243110422</v>
      </c>
      <c r="P4" s="3">
        <v>10</v>
      </c>
      <c r="Q4" s="2">
        <f t="shared" si="2"/>
        <v>1.1111111111111112</v>
      </c>
      <c r="R4" s="2">
        <f t="shared" si="3"/>
        <v>19</v>
      </c>
      <c r="S4" s="2">
        <f t="shared" si="4"/>
        <v>1.0139785697898209</v>
      </c>
      <c r="T4" s="15">
        <f t="shared" si="5"/>
        <v>0.56123121631316253</v>
      </c>
      <c r="U4" s="4">
        <f t="shared" si="6"/>
        <v>0.46706761099502797</v>
      </c>
      <c r="V4" s="4">
        <f t="shared" si="7"/>
        <v>0.7223779532504756</v>
      </c>
    </row>
    <row r="5" spans="1:24" ht="13" x14ac:dyDescent="0.3">
      <c r="A5" s="5">
        <v>1</v>
      </c>
      <c r="B5" s="5" t="s">
        <v>15</v>
      </c>
      <c r="C5" s="33">
        <v>203</v>
      </c>
      <c r="D5" s="5">
        <v>11.153</v>
      </c>
      <c r="E5" s="5">
        <v>8.0459999999999994</v>
      </c>
      <c r="F5" s="6">
        <f t="shared" si="8"/>
        <v>5.247458137488767</v>
      </c>
      <c r="G5" s="6">
        <f t="shared" si="9"/>
        <v>3.7856225387101778</v>
      </c>
      <c r="H5" s="6">
        <f t="shared" si="0"/>
        <v>4.9676532998339145</v>
      </c>
      <c r="I5" s="6">
        <f t="shared" si="1"/>
        <v>3.7424779219068318</v>
      </c>
      <c r="J5" s="8">
        <f t="shared" si="10"/>
        <v>8.0152205134165946E-2</v>
      </c>
      <c r="K5" s="36">
        <f t="shared" si="11"/>
        <v>0.27980483765485253</v>
      </c>
      <c r="L5" s="36">
        <f t="shared" si="12"/>
        <v>4.3144616803346025E-2</v>
      </c>
      <c r="N5" s="11" t="s">
        <v>7</v>
      </c>
      <c r="O5" s="24">
        <v>12.657691580824906</v>
      </c>
      <c r="P5" s="25">
        <v>30</v>
      </c>
      <c r="Q5" s="12">
        <f t="shared" si="2"/>
        <v>1.0344827586206897</v>
      </c>
      <c r="R5" s="12">
        <f t="shared" si="3"/>
        <v>59</v>
      </c>
      <c r="S5" s="12">
        <f t="shared" si="4"/>
        <v>1.0043194333267089</v>
      </c>
      <c r="T5" s="13">
        <f>S5*SQRT(Q5*O5/(2*P5))</f>
        <v>0.46917528250637591</v>
      </c>
      <c r="U5" s="14">
        <f t="shared" si="6"/>
        <v>0.42063105087300373</v>
      </c>
      <c r="V5" s="26">
        <f t="shared" si="7"/>
        <v>0.53445931567367766</v>
      </c>
      <c r="W5" s="27">
        <f>ROUND(10*V5,0)</f>
        <v>5</v>
      </c>
      <c r="X5" s="1" t="s">
        <v>17</v>
      </c>
    </row>
    <row r="6" spans="1:24" x14ac:dyDescent="0.25">
      <c r="A6" s="5">
        <v>1</v>
      </c>
      <c r="B6" s="5" t="s">
        <v>15</v>
      </c>
      <c r="C6" s="33">
        <v>203</v>
      </c>
      <c r="D6" s="5">
        <v>11.108000000000001</v>
      </c>
      <c r="E6" s="5">
        <v>7.5659999999999998</v>
      </c>
      <c r="F6" s="6">
        <f t="shared" si="8"/>
        <v>5.226285751925511</v>
      </c>
      <c r="G6" s="6">
        <f t="shared" si="9"/>
        <v>3.5597837593687807</v>
      </c>
      <c r="H6" s="6">
        <f t="shared" si="0"/>
        <v>4.9676532998339145</v>
      </c>
      <c r="I6" s="6">
        <f t="shared" si="1"/>
        <v>3.7424779219068318</v>
      </c>
      <c r="J6" s="8">
        <f t="shared" si="10"/>
        <v>0.10026790230039184</v>
      </c>
      <c r="K6" s="36">
        <f t="shared" si="11"/>
        <v>0.25863245209159658</v>
      </c>
      <c r="L6" s="36">
        <f t="shared" si="12"/>
        <v>-0.18269416253805115</v>
      </c>
      <c r="P6" s="9"/>
      <c r="V6" s="34"/>
    </row>
    <row r="7" spans="1:24" x14ac:dyDescent="0.25">
      <c r="A7" s="5">
        <v>1</v>
      </c>
      <c r="B7" s="5" t="s">
        <v>15</v>
      </c>
      <c r="C7" s="33">
        <v>203</v>
      </c>
      <c r="D7" s="5">
        <v>10.593999999999999</v>
      </c>
      <c r="E7" s="5">
        <v>8.8279999999999994</v>
      </c>
      <c r="F7" s="6">
        <f t="shared" si="8"/>
        <v>4.9844500590474308</v>
      </c>
      <c r="G7" s="6">
        <f t="shared" si="9"/>
        <v>4.153551550053872</v>
      </c>
      <c r="H7" s="6">
        <f t="shared" si="0"/>
        <v>4.9676532998339145</v>
      </c>
      <c r="I7" s="6">
        <f t="shared" si="1"/>
        <v>3.7424779219068318</v>
      </c>
      <c r="J7" s="8">
        <f t="shared" si="10"/>
        <v>0.16926365887804792</v>
      </c>
      <c r="K7" s="36">
        <f t="shared" si="11"/>
        <v>1.679675921351631E-2</v>
      </c>
      <c r="L7" s="36">
        <f t="shared" si="12"/>
        <v>0.41107362814704018</v>
      </c>
      <c r="P7" s="9"/>
      <c r="Q7" s="37"/>
      <c r="R7" s="37"/>
      <c r="S7" s="37"/>
      <c r="T7" s="37"/>
      <c r="U7" s="37"/>
      <c r="V7" s="38"/>
    </row>
    <row r="8" spans="1:24" x14ac:dyDescent="0.25">
      <c r="A8" s="5">
        <v>1</v>
      </c>
      <c r="B8" s="5" t="s">
        <v>15</v>
      </c>
      <c r="C8" s="33">
        <v>203</v>
      </c>
      <c r="D8" s="5">
        <v>10.315</v>
      </c>
      <c r="E8" s="5">
        <v>8.66</v>
      </c>
      <c r="F8" s="6">
        <f t="shared" si="8"/>
        <v>4.8531812685552431</v>
      </c>
      <c r="G8" s="6">
        <f t="shared" si="9"/>
        <v>4.0745079772843829</v>
      </c>
      <c r="H8" s="6">
        <f t="shared" si="0"/>
        <v>4.9676532998339145</v>
      </c>
      <c r="I8" s="6">
        <f t="shared" si="1"/>
        <v>3.7424779219068318</v>
      </c>
      <c r="J8" s="8">
        <f t="shared" si="10"/>
        <v>0.12334780361908472</v>
      </c>
      <c r="K8" s="36">
        <f t="shared" si="11"/>
        <v>-0.11447203127867134</v>
      </c>
      <c r="L8" s="36">
        <f t="shared" si="12"/>
        <v>0.33203005537755104</v>
      </c>
    </row>
    <row r="9" spans="1:24" x14ac:dyDescent="0.25">
      <c r="A9" s="5">
        <v>1</v>
      </c>
      <c r="B9" s="5" t="s">
        <v>15</v>
      </c>
      <c r="C9" s="33">
        <v>203</v>
      </c>
      <c r="D9" s="5">
        <v>10.27</v>
      </c>
      <c r="E9" s="5">
        <v>7.5540000000000003</v>
      </c>
      <c r="F9" s="6">
        <f t="shared" si="8"/>
        <v>4.8320088829919872</v>
      </c>
      <c r="G9" s="6">
        <f t="shared" si="9"/>
        <v>3.554137789885246</v>
      </c>
      <c r="H9" s="6">
        <f t="shared" si="0"/>
        <v>4.9676532998339145</v>
      </c>
      <c r="I9" s="6">
        <f t="shared" si="1"/>
        <v>3.7424779219068318</v>
      </c>
      <c r="J9" s="8">
        <f t="shared" si="10"/>
        <v>5.3871413150294915E-2</v>
      </c>
      <c r="K9" s="36">
        <f t="shared" si="11"/>
        <v>-0.1356444168419273</v>
      </c>
      <c r="L9" s="36">
        <f t="shared" si="12"/>
        <v>-0.18834013202158584</v>
      </c>
    </row>
    <row r="10" spans="1:24" x14ac:dyDescent="0.25">
      <c r="A10" s="5">
        <v>1</v>
      </c>
      <c r="B10" s="5" t="s">
        <v>15</v>
      </c>
      <c r="C10" s="33">
        <v>203</v>
      </c>
      <c r="D10" s="5">
        <v>10.259</v>
      </c>
      <c r="E10" s="5">
        <v>7.3529999999999998</v>
      </c>
      <c r="F10" s="6">
        <f t="shared" si="8"/>
        <v>4.8268334109654134</v>
      </c>
      <c r="G10" s="6">
        <f t="shared" si="9"/>
        <v>3.4595678010360351</v>
      </c>
      <c r="H10" s="6">
        <f t="shared" si="0"/>
        <v>4.9676532998339145</v>
      </c>
      <c r="I10" s="6">
        <f t="shared" si="1"/>
        <v>3.7424779219068318</v>
      </c>
      <c r="J10" s="8">
        <f t="shared" si="10"/>
        <v>9.9868377592065793E-2</v>
      </c>
      <c r="K10" s="36">
        <f t="shared" si="11"/>
        <v>-0.14081988886850105</v>
      </c>
      <c r="L10" s="36">
        <f t="shared" si="12"/>
        <v>-0.2829101208707967</v>
      </c>
    </row>
    <row r="11" spans="1:24" x14ac:dyDescent="0.25">
      <c r="A11" s="5">
        <v>1</v>
      </c>
      <c r="B11" s="5" t="s">
        <v>15</v>
      </c>
      <c r="C11" s="33">
        <v>203</v>
      </c>
      <c r="D11" s="5">
        <v>9.7219999999999995</v>
      </c>
      <c r="E11" s="5">
        <v>7.141</v>
      </c>
      <c r="F11" s="6">
        <f t="shared" si="8"/>
        <v>4.5741762765772247</v>
      </c>
      <c r="G11" s="6">
        <f t="shared" si="9"/>
        <v>3.3598223401602514</v>
      </c>
      <c r="H11" s="6">
        <f t="shared" si="0"/>
        <v>4.9676532998339145</v>
      </c>
      <c r="I11" s="6">
        <f t="shared" si="1"/>
        <v>3.7424779219068318</v>
      </c>
      <c r="J11" s="8">
        <f t="shared" si="10"/>
        <v>0.30124946207275949</v>
      </c>
      <c r="K11" s="36">
        <f t="shared" si="11"/>
        <v>-0.39347702325668976</v>
      </c>
      <c r="L11" s="36">
        <f t="shared" si="12"/>
        <v>-0.38265558174658043</v>
      </c>
    </row>
    <row r="12" spans="1:24" x14ac:dyDescent="0.25">
      <c r="A12" s="5">
        <v>1</v>
      </c>
      <c r="B12" s="5" t="s">
        <v>15</v>
      </c>
      <c r="C12" s="33">
        <v>203</v>
      </c>
      <c r="D12" s="5">
        <v>8.5150000000000006</v>
      </c>
      <c r="E12" s="5">
        <v>7.633</v>
      </c>
      <c r="F12" s="6">
        <f t="shared" si="8"/>
        <v>4.0062858460250022</v>
      </c>
      <c r="G12" s="6">
        <f t="shared" si="9"/>
        <v>3.5913070889851841</v>
      </c>
      <c r="H12" s="6">
        <f t="shared" si="0"/>
        <v>4.9676532998339145</v>
      </c>
      <c r="I12" s="6">
        <f t="shared" si="1"/>
        <v>3.7424779219068318</v>
      </c>
      <c r="J12" s="8">
        <f t="shared" si="10"/>
        <v>0.9470800019692559</v>
      </c>
      <c r="K12" s="36">
        <f t="shared" si="11"/>
        <v>-0.96136745380891231</v>
      </c>
      <c r="L12" s="36">
        <f t="shared" si="12"/>
        <v>-0.15117083292164768</v>
      </c>
    </row>
    <row r="13" spans="1:24" x14ac:dyDescent="0.25">
      <c r="A13" s="5">
        <v>2</v>
      </c>
      <c r="B13" s="5" t="s">
        <v>15</v>
      </c>
      <c r="C13" s="33">
        <v>203</v>
      </c>
      <c r="D13" s="5">
        <v>20.562999999999999</v>
      </c>
      <c r="E13" s="5">
        <v>8.8059999999999992</v>
      </c>
      <c r="F13" s="6">
        <f t="shared" si="8"/>
        <v>9.6748392074940828</v>
      </c>
      <c r="G13" s="6">
        <f t="shared" si="9"/>
        <v>4.1432006060007245</v>
      </c>
      <c r="H13" s="6">
        <f t="shared" si="0"/>
        <v>8.9291948377019033</v>
      </c>
      <c r="I13" s="6">
        <f t="shared" si="1"/>
        <v>3.5141455060435396</v>
      </c>
      <c r="J13" s="8">
        <f t="shared" si="10"/>
        <v>0.95169584498492044</v>
      </c>
      <c r="K13" s="36">
        <f t="shared" si="11"/>
        <v>0.74564436979217952</v>
      </c>
      <c r="L13" s="36">
        <f t="shared" si="12"/>
        <v>0.62905509995718489</v>
      </c>
    </row>
    <row r="14" spans="1:24" x14ac:dyDescent="0.25">
      <c r="A14" s="5">
        <v>2</v>
      </c>
      <c r="B14" s="5" t="s">
        <v>15</v>
      </c>
      <c r="C14" s="33">
        <v>203</v>
      </c>
      <c r="D14" s="5">
        <v>19.925999999999998</v>
      </c>
      <c r="E14" s="5">
        <v>8.5489999999999995</v>
      </c>
      <c r="F14" s="6">
        <f t="shared" si="8"/>
        <v>9.3751323274097693</v>
      </c>
      <c r="G14" s="6">
        <f t="shared" si="9"/>
        <v>4.0222827595616844</v>
      </c>
      <c r="H14" s="6">
        <f t="shared" si="0"/>
        <v>8.9291948377019033</v>
      </c>
      <c r="I14" s="6">
        <f t="shared" si="1"/>
        <v>3.5141455060435396</v>
      </c>
      <c r="J14" s="8">
        <f t="shared" si="10"/>
        <v>0.45706371313991645</v>
      </c>
      <c r="K14" s="36">
        <f t="shared" si="11"/>
        <v>0.44593748970786606</v>
      </c>
      <c r="L14" s="36">
        <f t="shared" si="12"/>
        <v>0.50813725351814476</v>
      </c>
    </row>
    <row r="15" spans="1:24" x14ac:dyDescent="0.25">
      <c r="A15" s="5">
        <v>2</v>
      </c>
      <c r="B15" s="5" t="s">
        <v>15</v>
      </c>
      <c r="C15" s="33">
        <v>203</v>
      </c>
      <c r="D15" s="5">
        <v>18.460999999999999</v>
      </c>
      <c r="E15" s="5">
        <v>8.6940000000000008</v>
      </c>
      <c r="F15" s="6">
        <f t="shared" si="8"/>
        <v>8.6858535529615448</v>
      </c>
      <c r="G15" s="6">
        <f t="shared" si="9"/>
        <v>4.0905048908210651</v>
      </c>
      <c r="H15" s="6">
        <f t="shared" si="0"/>
        <v>8.9291948377019033</v>
      </c>
      <c r="I15" s="6">
        <f t="shared" si="1"/>
        <v>3.5141455060435396</v>
      </c>
      <c r="J15" s="8">
        <f t="shared" si="10"/>
        <v>0.39140512128021587</v>
      </c>
      <c r="K15" s="36">
        <f t="shared" si="11"/>
        <v>-0.24334128474035843</v>
      </c>
      <c r="L15" s="36">
        <f t="shared" si="12"/>
        <v>0.57635938477752546</v>
      </c>
    </row>
    <row r="16" spans="1:24" x14ac:dyDescent="0.25">
      <c r="A16" s="5">
        <v>2</v>
      </c>
      <c r="B16" s="5" t="s">
        <v>15</v>
      </c>
      <c r="C16" s="33">
        <v>203</v>
      </c>
      <c r="D16" s="5">
        <v>19.891999999999999</v>
      </c>
      <c r="E16" s="5">
        <v>6.7830000000000004</v>
      </c>
      <c r="F16" s="6">
        <f t="shared" si="8"/>
        <v>9.3591354138730871</v>
      </c>
      <c r="G16" s="6">
        <f t="shared" si="9"/>
        <v>3.191384250568126</v>
      </c>
      <c r="H16" s="6">
        <f t="shared" si="0"/>
        <v>8.9291948377019033</v>
      </c>
      <c r="I16" s="6">
        <f t="shared" si="1"/>
        <v>3.5141455060435396</v>
      </c>
      <c r="J16" s="8">
        <f t="shared" si="10"/>
        <v>0.28902372707447477</v>
      </c>
      <c r="K16" s="36">
        <f t="shared" si="11"/>
        <v>0.42994057617118386</v>
      </c>
      <c r="L16" s="36">
        <f t="shared" si="12"/>
        <v>-0.32276125547541357</v>
      </c>
    </row>
    <row r="17" spans="1:12" x14ac:dyDescent="0.25">
      <c r="A17" s="5">
        <v>2</v>
      </c>
      <c r="B17" s="5" t="s">
        <v>15</v>
      </c>
      <c r="C17" s="33">
        <v>203</v>
      </c>
      <c r="D17" s="5">
        <v>18.047999999999998</v>
      </c>
      <c r="E17" s="5">
        <v>7.577</v>
      </c>
      <c r="F17" s="6">
        <f t="shared" si="8"/>
        <v>8.4915381032365502</v>
      </c>
      <c r="G17" s="6">
        <f t="shared" si="9"/>
        <v>3.5649592313953544</v>
      </c>
      <c r="H17" s="6">
        <f t="shared" si="0"/>
        <v>8.9291948377019033</v>
      </c>
      <c r="I17" s="6">
        <f t="shared" si="1"/>
        <v>3.5141455060435396</v>
      </c>
      <c r="J17" s="8">
        <f t="shared" si="10"/>
        <v>0.1941254519070062</v>
      </c>
      <c r="K17" s="36">
        <f t="shared" si="11"/>
        <v>-0.43765673446535303</v>
      </c>
      <c r="L17" s="36">
        <f t="shared" si="12"/>
        <v>5.0813725351814831E-2</v>
      </c>
    </row>
    <row r="18" spans="1:12" x14ac:dyDescent="0.25">
      <c r="A18" s="5">
        <v>2</v>
      </c>
      <c r="B18" s="5" t="s">
        <v>15</v>
      </c>
      <c r="C18" s="33">
        <v>203</v>
      </c>
      <c r="D18" s="5">
        <v>18.702999999999999</v>
      </c>
      <c r="E18" s="5">
        <v>7.5659999999999998</v>
      </c>
      <c r="F18" s="6">
        <f t="shared" si="8"/>
        <v>8.7997139375461675</v>
      </c>
      <c r="G18" s="6">
        <f t="shared" si="9"/>
        <v>3.5597837593687807</v>
      </c>
      <c r="H18" s="6">
        <f t="shared" si="0"/>
        <v>8.9291948377019033</v>
      </c>
      <c r="I18" s="6">
        <f t="shared" si="1"/>
        <v>3.5141455060435396</v>
      </c>
      <c r="J18" s="8">
        <f t="shared" si="10"/>
        <v>1.8848153671718493E-2</v>
      </c>
      <c r="K18" s="36">
        <f t="shared" si="11"/>
        <v>-0.12948090015573577</v>
      </c>
      <c r="L18" s="36">
        <f t="shared" si="12"/>
        <v>4.5638253325241074E-2</v>
      </c>
    </row>
    <row r="19" spans="1:12" x14ac:dyDescent="0.25">
      <c r="A19" s="5">
        <v>2</v>
      </c>
      <c r="B19" s="5" t="s">
        <v>15</v>
      </c>
      <c r="C19" s="33">
        <v>203</v>
      </c>
      <c r="D19" s="5">
        <v>18.585000000000001</v>
      </c>
      <c r="E19" s="5">
        <v>7.5540000000000003</v>
      </c>
      <c r="F19" s="6">
        <f t="shared" si="8"/>
        <v>8.7441952376247407</v>
      </c>
      <c r="G19" s="6">
        <f t="shared" si="9"/>
        <v>3.554137789885246</v>
      </c>
      <c r="H19" s="6">
        <f t="shared" si="0"/>
        <v>8.9291948377019033</v>
      </c>
      <c r="I19" s="6">
        <f t="shared" si="1"/>
        <v>3.5141455060435396</v>
      </c>
      <c r="J19" s="8">
        <f t="shared" si="10"/>
        <v>3.5824234795585684E-2</v>
      </c>
      <c r="K19" s="36">
        <f t="shared" si="11"/>
        <v>-0.18499960007716254</v>
      </c>
      <c r="L19" s="36">
        <f t="shared" si="12"/>
        <v>3.9992283841706389E-2</v>
      </c>
    </row>
    <row r="20" spans="1:12" x14ac:dyDescent="0.25">
      <c r="A20" s="5">
        <v>2</v>
      </c>
      <c r="B20" s="5" t="s">
        <v>15</v>
      </c>
      <c r="C20" s="33">
        <v>203</v>
      </c>
      <c r="D20" s="5">
        <v>19.273</v>
      </c>
      <c r="E20" s="5">
        <v>5.5019999999999998</v>
      </c>
      <c r="F20" s="6">
        <f t="shared" si="8"/>
        <v>9.0678974880140775</v>
      </c>
      <c r="G20" s="6">
        <f t="shared" si="9"/>
        <v>2.5886770082007704</v>
      </c>
      <c r="H20" s="6">
        <f t="shared" si="0"/>
        <v>8.9291948377019033</v>
      </c>
      <c r="I20" s="6">
        <f t="shared" si="1"/>
        <v>3.5141455060435396</v>
      </c>
      <c r="J20" s="8">
        <f t="shared" si="10"/>
        <v>0.87573036570297302</v>
      </c>
      <c r="K20" s="36">
        <f t="shared" si="11"/>
        <v>0.13870265031217421</v>
      </c>
      <c r="L20" s="36">
        <f t="shared" si="12"/>
        <v>-0.92546849784276919</v>
      </c>
    </row>
    <row r="21" spans="1:12" x14ac:dyDescent="0.25">
      <c r="A21" s="5">
        <v>2</v>
      </c>
      <c r="B21" s="5" t="s">
        <v>15</v>
      </c>
      <c r="C21" s="33">
        <v>203</v>
      </c>
      <c r="D21" s="5">
        <v>17.696999999999999</v>
      </c>
      <c r="E21" s="5">
        <v>6.0839999999999996</v>
      </c>
      <c r="F21" s="6">
        <f t="shared" si="8"/>
        <v>8.3263934958431545</v>
      </c>
      <c r="G21" s="6">
        <f t="shared" si="9"/>
        <v>2.8625065281522151</v>
      </c>
      <c r="H21" s="6">
        <f t="shared" si="0"/>
        <v>8.9291948377019033</v>
      </c>
      <c r="I21" s="6">
        <f t="shared" si="1"/>
        <v>3.5141455060435396</v>
      </c>
      <c r="J21" s="8">
        <f t="shared" si="10"/>
        <v>0.78800281525395821</v>
      </c>
      <c r="K21" s="36">
        <f t="shared" si="11"/>
        <v>-0.60280134185874878</v>
      </c>
      <c r="L21" s="36">
        <f t="shared" si="12"/>
        <v>-0.65163897789132452</v>
      </c>
    </row>
    <row r="22" spans="1:12" x14ac:dyDescent="0.25">
      <c r="A22" s="5">
        <v>2</v>
      </c>
      <c r="B22" s="5" t="s">
        <v>15</v>
      </c>
      <c r="C22" s="33">
        <v>203</v>
      </c>
      <c r="D22" s="5">
        <v>18.634</v>
      </c>
      <c r="E22" s="5">
        <v>7.5750000000000002</v>
      </c>
      <c r="F22" s="6">
        <f t="shared" si="8"/>
        <v>8.7672496130158422</v>
      </c>
      <c r="G22" s="6">
        <f t="shared" si="9"/>
        <v>3.5640182364814317</v>
      </c>
      <c r="H22" s="6">
        <f t="shared" si="0"/>
        <v>8.9291948377019033</v>
      </c>
      <c r="I22" s="6">
        <f t="shared" si="1"/>
        <v>3.5141455060435396</v>
      </c>
      <c r="J22" s="8">
        <f t="shared" si="10"/>
        <v>2.8713545039949457E-2</v>
      </c>
      <c r="K22" s="36">
        <f t="shared" si="11"/>
        <v>-0.1619452246860611</v>
      </c>
      <c r="L22" s="36">
        <f t="shared" si="12"/>
        <v>4.9872730437892088E-2</v>
      </c>
    </row>
    <row r="23" spans="1:12" x14ac:dyDescent="0.25">
      <c r="A23" s="5">
        <v>3</v>
      </c>
      <c r="B23" s="5" t="s">
        <v>15</v>
      </c>
      <c r="C23" s="33">
        <v>203</v>
      </c>
      <c r="D23" s="5">
        <v>28.161999999999999</v>
      </c>
      <c r="E23" s="5">
        <v>8.3699999999999992</v>
      </c>
      <c r="F23" s="6">
        <f t="shared" si="8"/>
        <v>13.250149382942585</v>
      </c>
      <c r="G23" s="6">
        <f t="shared" si="9"/>
        <v>3.9380637147656214</v>
      </c>
      <c r="H23" s="6">
        <f t="shared" si="0"/>
        <v>13.090227297321457</v>
      </c>
      <c r="I23" s="6">
        <f t="shared" si="1"/>
        <v>3.0394135719696438</v>
      </c>
      <c r="J23" s="8">
        <f t="shared" si="10"/>
        <v>0.83314715261664241</v>
      </c>
      <c r="K23" s="36">
        <f t="shared" si="11"/>
        <v>0.15992208562112786</v>
      </c>
      <c r="L23" s="36">
        <f t="shared" si="12"/>
        <v>0.89865014279597766</v>
      </c>
    </row>
    <row r="24" spans="1:12" x14ac:dyDescent="0.25">
      <c r="A24" s="5">
        <v>3</v>
      </c>
      <c r="B24" s="5" t="s">
        <v>15</v>
      </c>
      <c r="C24" s="33">
        <v>203</v>
      </c>
      <c r="D24" s="5">
        <v>27.216000000000001</v>
      </c>
      <c r="E24" s="5">
        <v>7.9370000000000003</v>
      </c>
      <c r="F24" s="6">
        <f t="shared" si="8"/>
        <v>12.805058788657247</v>
      </c>
      <c r="G24" s="6">
        <f t="shared" si="9"/>
        <v>3.7343383159014025</v>
      </c>
      <c r="H24" s="6">
        <f t="shared" si="0"/>
        <v>13.090227297321457</v>
      </c>
      <c r="I24" s="6">
        <f t="shared" si="1"/>
        <v>3.0394135719696438</v>
      </c>
      <c r="J24" s="8">
        <f t="shared" si="10"/>
        <v>0.56424147806239</v>
      </c>
      <c r="K24" s="36">
        <f t="shared" si="11"/>
        <v>-0.28516850866420995</v>
      </c>
      <c r="L24" s="36">
        <f t="shared" si="12"/>
        <v>0.69492474393175874</v>
      </c>
    </row>
    <row r="25" spans="1:12" x14ac:dyDescent="0.25">
      <c r="A25" s="5">
        <v>3</v>
      </c>
      <c r="B25" s="5" t="s">
        <v>15</v>
      </c>
      <c r="C25" s="33">
        <v>203</v>
      </c>
      <c r="D25" s="5">
        <v>28.481999999999999</v>
      </c>
      <c r="E25" s="5">
        <v>7.4459999999999997</v>
      </c>
      <c r="F25" s="6">
        <f t="shared" si="8"/>
        <v>13.400708569170183</v>
      </c>
      <c r="G25" s="6">
        <f t="shared" si="9"/>
        <v>3.5033240645334311</v>
      </c>
      <c r="H25" s="6">
        <f t="shared" si="0"/>
        <v>13.090227297321457</v>
      </c>
      <c r="I25" s="6">
        <f t="shared" si="1"/>
        <v>3.0394135719696438</v>
      </c>
      <c r="J25" s="8">
        <f t="shared" si="10"/>
        <v>0.31161156527957828</v>
      </c>
      <c r="K25" s="36">
        <f t="shared" si="11"/>
        <v>0.31048127184872598</v>
      </c>
      <c r="L25" s="36">
        <f t="shared" si="12"/>
        <v>0.46391049256378736</v>
      </c>
    </row>
    <row r="26" spans="1:12" x14ac:dyDescent="0.25">
      <c r="A26" s="5">
        <v>3</v>
      </c>
      <c r="B26" s="5" t="s">
        <v>15</v>
      </c>
      <c r="C26" s="33">
        <v>203</v>
      </c>
      <c r="D26" s="5">
        <v>28.265000000000001</v>
      </c>
      <c r="E26" s="5">
        <v>7.4059999999999997</v>
      </c>
      <c r="F26" s="6">
        <f t="shared" si="8"/>
        <v>13.298610621009594</v>
      </c>
      <c r="G26" s="6">
        <f t="shared" si="9"/>
        <v>3.4845041662549812</v>
      </c>
      <c r="H26" s="6">
        <f t="shared" si="0"/>
        <v>13.090227297321457</v>
      </c>
      <c r="I26" s="6">
        <f t="shared" si="1"/>
        <v>3.0394135719696438</v>
      </c>
      <c r="J26" s="8">
        <f t="shared" si="10"/>
        <v>0.24152924671258974</v>
      </c>
      <c r="K26" s="36">
        <f t="shared" si="11"/>
        <v>0.20838332368813717</v>
      </c>
      <c r="L26" s="36">
        <f t="shared" si="12"/>
        <v>0.44509059428533737</v>
      </c>
    </row>
    <row r="27" spans="1:12" x14ac:dyDescent="0.25">
      <c r="A27" s="5">
        <v>3</v>
      </c>
      <c r="B27" s="5" t="s">
        <v>15</v>
      </c>
      <c r="C27" s="33">
        <v>203</v>
      </c>
      <c r="D27" s="5">
        <v>27.832000000000001</v>
      </c>
      <c r="E27" s="5">
        <v>7.23</v>
      </c>
      <c r="F27" s="6">
        <f t="shared" si="8"/>
        <v>13.094885222145374</v>
      </c>
      <c r="G27" s="6">
        <f t="shared" si="9"/>
        <v>3.4016966138298024</v>
      </c>
      <c r="H27" s="6">
        <f t="shared" si="0"/>
        <v>13.090227297321457</v>
      </c>
      <c r="I27" s="6">
        <f t="shared" si="1"/>
        <v>3.0394135719696438</v>
      </c>
      <c r="J27" s="8">
        <f t="shared" si="10"/>
        <v>0.13127069868311469</v>
      </c>
      <c r="K27" s="36">
        <f t="shared" si="11"/>
        <v>4.6579248239169146E-3</v>
      </c>
      <c r="L27" s="36">
        <f t="shared" si="12"/>
        <v>0.36228304186015858</v>
      </c>
    </row>
    <row r="28" spans="1:12" x14ac:dyDescent="0.25">
      <c r="A28" s="5">
        <v>3</v>
      </c>
      <c r="B28" s="5" t="s">
        <v>15</v>
      </c>
      <c r="C28" s="33">
        <v>203</v>
      </c>
      <c r="D28" s="5">
        <v>26.43</v>
      </c>
      <c r="E28" s="5">
        <v>7.11</v>
      </c>
      <c r="F28" s="6">
        <f t="shared" si="8"/>
        <v>12.435247787485709</v>
      </c>
      <c r="G28" s="6">
        <f t="shared" si="9"/>
        <v>3.3452369189944529</v>
      </c>
      <c r="H28" s="6">
        <f t="shared" si="0"/>
        <v>13.090227297321457</v>
      </c>
      <c r="I28" s="6">
        <f t="shared" si="1"/>
        <v>3.0394135719696438</v>
      </c>
      <c r="J28" s="8">
        <f t="shared" si="10"/>
        <v>0.52252607789013328</v>
      </c>
      <c r="K28" s="36">
        <f t="shared" si="11"/>
        <v>-0.65497950983574782</v>
      </c>
      <c r="L28" s="36">
        <f t="shared" si="12"/>
        <v>0.30582334702480907</v>
      </c>
    </row>
    <row r="29" spans="1:12" x14ac:dyDescent="0.25">
      <c r="A29" s="5">
        <v>3</v>
      </c>
      <c r="B29" s="5" t="s">
        <v>15</v>
      </c>
      <c r="C29" s="33">
        <v>203</v>
      </c>
      <c r="D29" s="5">
        <v>28.760999999999999</v>
      </c>
      <c r="E29" s="5">
        <v>4.7270000000000003</v>
      </c>
      <c r="F29" s="6">
        <f t="shared" si="8"/>
        <v>13.53197735966237</v>
      </c>
      <c r="G29" s="6">
        <f t="shared" si="9"/>
        <v>2.2240414790558058</v>
      </c>
      <c r="H29" s="6">
        <f t="shared" si="0"/>
        <v>13.090227297321457</v>
      </c>
      <c r="I29" s="6">
        <f t="shared" si="1"/>
        <v>3.0394135719696438</v>
      </c>
      <c r="J29" s="8">
        <f t="shared" si="10"/>
        <v>0.85997476748089352</v>
      </c>
      <c r="K29" s="36">
        <f t="shared" si="11"/>
        <v>0.44175006234091363</v>
      </c>
      <c r="L29" s="36">
        <f t="shared" si="12"/>
        <v>-0.81537209291383794</v>
      </c>
    </row>
    <row r="30" spans="1:12" x14ac:dyDescent="0.25">
      <c r="A30" s="5">
        <v>3</v>
      </c>
      <c r="B30" s="5" t="s">
        <v>15</v>
      </c>
      <c r="C30" s="33">
        <v>203</v>
      </c>
      <c r="D30" s="5">
        <v>27.312999999999999</v>
      </c>
      <c r="E30" s="5">
        <v>5.4109999999999996</v>
      </c>
      <c r="F30" s="6">
        <f t="shared" si="8"/>
        <v>12.850697041982487</v>
      </c>
      <c r="G30" s="6">
        <f t="shared" si="9"/>
        <v>2.5458617396172971</v>
      </c>
      <c r="H30" s="6">
        <f t="shared" si="0"/>
        <v>13.090227297321457</v>
      </c>
      <c r="I30" s="6">
        <f t="shared" si="1"/>
        <v>3.0394135719696438</v>
      </c>
      <c r="J30" s="8">
        <f t="shared" si="10"/>
        <v>0.30096815444111097</v>
      </c>
      <c r="K30" s="36">
        <f t="shared" si="11"/>
        <v>-0.23953025533896977</v>
      </c>
      <c r="L30" s="36">
        <f t="shared" si="12"/>
        <v>-0.49355183235234668</v>
      </c>
    </row>
    <row r="31" spans="1:12" x14ac:dyDescent="0.25">
      <c r="A31" s="5">
        <v>3</v>
      </c>
      <c r="B31" s="5" t="s">
        <v>15</v>
      </c>
      <c r="C31" s="33">
        <v>203</v>
      </c>
      <c r="D31" s="5">
        <v>28.053999999999998</v>
      </c>
      <c r="E31" s="5">
        <v>4.43</v>
      </c>
      <c r="F31" s="6">
        <f t="shared" si="8"/>
        <v>13.199335657590771</v>
      </c>
      <c r="G31" s="6">
        <f t="shared" si="9"/>
        <v>2.0843037343383157</v>
      </c>
      <c r="H31" s="6">
        <f t="shared" si="0"/>
        <v>13.090227297321457</v>
      </c>
      <c r="I31" s="6">
        <f t="shared" si="1"/>
        <v>3.0394135719696438</v>
      </c>
      <c r="J31" s="8">
        <f t="shared" si="10"/>
        <v>0.92413943622080019</v>
      </c>
      <c r="K31" s="36">
        <f t="shared" si="11"/>
        <v>0.10910836026931392</v>
      </c>
      <c r="L31" s="36">
        <f t="shared" si="12"/>
        <v>-0.95510983763132806</v>
      </c>
    </row>
    <row r="32" spans="1:12" x14ac:dyDescent="0.25">
      <c r="A32" s="5">
        <v>3</v>
      </c>
      <c r="B32" s="5" t="s">
        <v>15</v>
      </c>
      <c r="C32" s="33">
        <v>203</v>
      </c>
      <c r="D32" s="5">
        <v>27.706</v>
      </c>
      <c r="E32" s="5">
        <v>4.5330000000000004</v>
      </c>
      <c r="F32" s="6">
        <f t="shared" si="8"/>
        <v>13.035602542568258</v>
      </c>
      <c r="G32" s="6">
        <f t="shared" si="9"/>
        <v>2.1327649724053241</v>
      </c>
      <c r="H32" s="6">
        <f t="shared" si="0"/>
        <v>13.090227297321457</v>
      </c>
      <c r="I32" s="6">
        <f t="shared" si="1"/>
        <v>3.0394135719696438</v>
      </c>
      <c r="J32" s="8">
        <f t="shared" si="10"/>
        <v>0.82499554692378918</v>
      </c>
      <c r="K32" s="36">
        <f t="shared" si="11"/>
        <v>-5.4624754753199056E-2</v>
      </c>
      <c r="L32" s="36">
        <f t="shared" si="12"/>
        <v>-0.90664859956431965</v>
      </c>
    </row>
  </sheetData>
  <mergeCells count="2">
    <mergeCell ref="D1:E1"/>
    <mergeCell ref="F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Sample BAC</vt:lpstr>
      <vt:lpstr>Overlaid Shots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2014-05-04T23:53:00Z</dcterms:created>
  <dcterms:modified xsi:type="dcterms:W3CDTF">2017-03-09T19:42:37Z</dcterms:modified>
</cp:coreProperties>
</file>