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2420" windowHeight="9792" activeTab="0"/>
  </bookViews>
  <sheets>
    <sheet name="SCAR17 150gr 100yd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<sst xmlns="http://schemas.openxmlformats.org/spreadsheetml/2006/main" count="23" uniqueCount="21">
  <si>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X</t>
  </si>
  <si>
    <t>Y</t>
  </si>
  <si>
    <t>Center</t>
  </si>
  <si>
    <t>R</t>
  </si>
  <si>
    <t>Range</t>
  </si>
  <si>
    <t>StDev</t>
  </si>
  <si>
    <t>R^2</t>
  </si>
  <si>
    <t>Shot #</t>
  </si>
  <si>
    <t>Diagonal</t>
  </si>
  <si>
    <t>FoM</t>
  </si>
  <si>
    <t>N</t>
  </si>
  <si>
    <t>cG(2N-1)</t>
  </si>
  <si>
    <t>Variance</t>
  </si>
  <si>
    <t>Sigma</t>
  </si>
  <si>
    <t>S^2</t>
  </si>
  <si>
    <t>Confidence Bounds</t>
  </si>
  <si>
    <t>2(N - 1)</t>
  </si>
  <si>
    <t>CEP</t>
  </si>
  <si>
    <t>MR</t>
  </si>
  <si>
    <t>RSD</t>
  </si>
  <si>
    <t>Width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</si>
</sst>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B2B2B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7" fillId="30" borderId="1" xfId="52" applyAlignment="1">
      <alignment/>
    </xf>
    <xf numFmtId="0" fontId="20" fillId="27" borderId="1" xfId="40" applyAlignment="1">
      <alignment/>
    </xf>
    <xf numFmtId="0" fontId="0" fillId="0" borderId="0" xfId="0" applyFill="1" applyBorder="1" applyAlignment="1">
      <alignment horizontal="right"/>
    </xf>
    <xf numFmtId="0" fontId="0" fillId="9" borderId="0" xfId="22" applyBorder="1" applyAlignment="1">
      <alignment horizontal="right"/>
    </xf>
    <xf numFmtId="0" fontId="18" fillId="22" borderId="0" xfId="35" applyBorder="1" applyAlignment="1">
      <alignment horizontal="right"/>
    </xf>
    <xf numFmtId="0" fontId="32" fillId="0" borderId="0" xfId="0" applyFont="1" applyAlignment="1">
      <alignment horizontal="center"/>
    </xf>
    <xf numFmtId="0" fontId="18" fillId="23" borderId="0" xfId="36" applyBorder="1" applyAlignment="1">
      <alignment horizontal="right"/>
    </xf>
    <xf numFmtId="9" fontId="27" fillId="30" borderId="1" xfId="52" applyNumberFormat="1" applyAlignment="1">
      <alignment horizontal="left"/>
    </xf>
    <xf numFmtId="0" fontId="0" fillId="32" borderId="7" xfId="55" applyFont="1" applyAlignment="1">
      <alignment/>
    </xf>
    <xf numFmtId="0" fontId="20" fillId="27" borderId="1" xfId="40" applyAlignment="1">
      <alignment horizontal="left"/>
    </xf>
    <xf numFmtId="166" fontId="20" fillId="27" borderId="1" xfId="40" applyNumberFormat="1" applyAlignment="1">
      <alignment horizontal="left"/>
    </xf>
    <xf numFmtId="0" fontId="18" fillId="21" borderId="0" xfId="34" applyAlignment="1">
      <alignment horizontal="right"/>
    </xf>
    <xf numFmtId="166" fontId="0" fillId="32" borderId="7" xfId="55" applyNumberFormat="1" applyFont="1" applyAlignment="1">
      <alignment/>
    </xf>
    <xf numFmtId="9" fontId="0" fillId="32" borderId="7" xfId="57" applyFont="1" applyFill="1" applyBorder="1" applyAlignment="1">
      <alignment/>
    </xf>
    <xf numFmtId="0" fontId="0" fillId="32" borderId="7" xfId="55" applyFont="1" applyAlignment="1">
      <alignment horizontal="center"/>
    </xf>
    <xf numFmtId="166" fontId="0" fillId="9" borderId="10" xfId="22" applyNumberFormat="1" applyBorder="1" applyAlignment="1">
      <alignment horizontal="left"/>
    </xf>
    <xf numFmtId="166" fontId="21" fillId="21" borderId="10" xfId="34" applyNumberFormat="1" applyFont="1" applyBorder="1" applyAlignment="1">
      <alignment horizontal="left"/>
    </xf>
    <xf numFmtId="166" fontId="18" fillId="21" borderId="10" xfId="34" applyNumberFormat="1" applyBorder="1" applyAlignment="1">
      <alignment horizontal="left"/>
    </xf>
    <xf numFmtId="2" fontId="18" fillId="22" borderId="11" xfId="35" applyNumberFormat="1" applyBorder="1" applyAlignment="1">
      <alignment horizontal="left"/>
    </xf>
    <xf numFmtId="2" fontId="18" fillId="23" borderId="11" xfId="36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9" ht="12.75">
      <c r="A1" t="s">
        <v>7</v>
      </c>
      <c r="B1" s="7" t="s">
        <v>0</v>
      </c>
      <c r="C1" s="7" t="s">
        <v>1</v>
      </c>
      <c r="D1" s="7" t="s">
        <v>3</v>
      </c>
      <c r="E1" s="7" t="s">
        <v>6</v>
      </c>
      <c r="H1" s="7" t="s">
        <v>0</v>
      </c>
      <c r="I1" s="7" t="s">
        <v>1</v>
      </c>
    </row>
    <row r="2" spans="1:9" ht="12.75">
      <c r="A2">
        <v>1</v>
      </c>
      <c r="B2" s="2">
        <v>1.203</v>
      </c>
      <c r="C2" s="2">
        <v>3.319</v>
      </c>
      <c r="D2" s="3">
        <f aca="true" t="shared" si="0" ref="D2:D11">SQRT(POWER(B2-$H$2,2)+POWER(C2-$I$2,2))</f>
        <v>1.7287951931909116</v>
      </c>
      <c r="E2" s="3">
        <f>D2*D2</f>
        <v>2.9887328200000014</v>
      </c>
      <c r="G2" s="1" t="s">
        <v>2</v>
      </c>
      <c r="H2" s="3">
        <f>AVERAGE(B:B)</f>
        <v>2.5989000000000004</v>
      </c>
      <c r="I2" s="3">
        <f>AVERAGE(C:C)</f>
        <v>2.2991</v>
      </c>
    </row>
    <row r="3" spans="1:9" ht="12.75">
      <c r="A3">
        <v>2</v>
      </c>
      <c r="B3" s="2">
        <v>2.953</v>
      </c>
      <c r="C3" s="2">
        <v>3.384</v>
      </c>
      <c r="D3" s="3">
        <f t="shared" si="0"/>
        <v>1.141225139926386</v>
      </c>
      <c r="E3" s="3">
        <f aca="true" t="shared" si="1" ref="E3:E11">D3*D3</f>
        <v>1.3023948199999993</v>
      </c>
      <c r="G3" s="1" t="s">
        <v>4</v>
      </c>
      <c r="H3" s="3">
        <f>MAX(B:B)-MIN(B:B)</f>
        <v>2.3049999999999997</v>
      </c>
      <c r="I3" s="3">
        <f>MAX(C:C)-MIN(C:C)</f>
        <v>2.5849999999999995</v>
      </c>
    </row>
    <row r="4" spans="1:9" ht="12.75">
      <c r="A4">
        <v>3</v>
      </c>
      <c r="B4" s="2">
        <v>2.769</v>
      </c>
      <c r="C4" s="2">
        <v>2.931</v>
      </c>
      <c r="D4" s="3">
        <f t="shared" si="0"/>
        <v>0.6543940861590971</v>
      </c>
      <c r="E4" s="3">
        <f t="shared" si="1"/>
        <v>0.4282316199999998</v>
      </c>
      <c r="G4" s="1" t="s">
        <v>5</v>
      </c>
      <c r="H4" s="3">
        <f>STDEV(B:B)</f>
        <v>0.6702264045330739</v>
      </c>
      <c r="I4" s="3">
        <f>STDEV(C:C)</f>
        <v>0.7907865915234852</v>
      </c>
    </row>
    <row r="5" spans="1:9" ht="12.75">
      <c r="A5">
        <v>4</v>
      </c>
      <c r="B5" s="2">
        <v>2.721</v>
      </c>
      <c r="C5" s="2">
        <v>2.614</v>
      </c>
      <c r="D5" s="3">
        <f t="shared" si="0"/>
        <v>0.33774312724317535</v>
      </c>
      <c r="E5" s="3">
        <f t="shared" si="1"/>
        <v>0.11407041999999973</v>
      </c>
      <c r="G5" s="4" t="s">
        <v>12</v>
      </c>
      <c r="H5" s="3">
        <f>VAR(B:B)</f>
        <v>0.44920343333333157</v>
      </c>
      <c r="I5" s="3">
        <f>VAR(C:C)</f>
        <v>0.6253434333333314</v>
      </c>
    </row>
    <row r="6" spans="1:7" ht="12.75">
      <c r="A6">
        <v>5</v>
      </c>
      <c r="B6" s="2">
        <v>2.835</v>
      </c>
      <c r="C6" s="2">
        <v>2.339</v>
      </c>
      <c r="D6" s="3">
        <f t="shared" si="0"/>
        <v>0.2394477396009404</v>
      </c>
      <c r="E6" s="3">
        <f t="shared" si="1"/>
        <v>0.05733521999999976</v>
      </c>
      <c r="G6" s="4"/>
    </row>
    <row r="7" spans="1:5" ht="12.75">
      <c r="A7">
        <v>6</v>
      </c>
      <c r="B7" s="2">
        <v>2.81</v>
      </c>
      <c r="C7" s="2">
        <v>2.017</v>
      </c>
      <c r="D7" s="3">
        <f t="shared" si="0"/>
        <v>0.35234020491564677</v>
      </c>
      <c r="E7" s="3">
        <f t="shared" si="1"/>
        <v>0.12414361999999995</v>
      </c>
    </row>
    <row r="8" spans="1:8" ht="12.75">
      <c r="A8">
        <v>7</v>
      </c>
      <c r="B8" s="2">
        <v>2.621</v>
      </c>
      <c r="C8" s="2">
        <v>1.9</v>
      </c>
      <c r="D8" s="3">
        <f t="shared" si="0"/>
        <v>0.3997114209026309</v>
      </c>
      <c r="E8" s="3">
        <f t="shared" si="1"/>
        <v>0.15976922000000016</v>
      </c>
      <c r="G8" s="6" t="s">
        <v>8</v>
      </c>
      <c r="H8" s="20">
        <f>SQRT(H3*H3+I3*I3)</f>
        <v>3.463415943833486</v>
      </c>
    </row>
    <row r="9" spans="1:8" ht="12.75">
      <c r="A9">
        <v>8</v>
      </c>
      <c r="B9" s="2">
        <v>3.508</v>
      </c>
      <c r="C9" s="2">
        <v>1.783</v>
      </c>
      <c r="D9" s="3">
        <f t="shared" si="0"/>
        <v>1.045381279725249</v>
      </c>
      <c r="E9" s="3">
        <f t="shared" si="1"/>
        <v>1.0928220199999994</v>
      </c>
      <c r="G9" s="8" t="s">
        <v>9</v>
      </c>
      <c r="H9" s="21">
        <f>AVERAGE(H3:I3)</f>
        <v>2.4449999999999994</v>
      </c>
    </row>
    <row r="10" spans="1:5" ht="12.75">
      <c r="A10">
        <v>9</v>
      </c>
      <c r="B10" s="2">
        <v>1.652</v>
      </c>
      <c r="C10" s="2">
        <v>1.9049999999999998</v>
      </c>
      <c r="D10" s="3">
        <f t="shared" si="0"/>
        <v>1.0256385425675076</v>
      </c>
      <c r="E10" s="3">
        <f t="shared" si="1"/>
        <v>1.0519344200000011</v>
      </c>
    </row>
    <row r="11" spans="1:10" ht="12.75">
      <c r="A11">
        <v>10</v>
      </c>
      <c r="B11" s="2">
        <v>2.917</v>
      </c>
      <c r="C11" s="2">
        <v>0.7990000000000004</v>
      </c>
      <c r="D11" s="3">
        <f t="shared" si="0"/>
        <v>1.5334561030560996</v>
      </c>
      <c r="E11" s="3">
        <f t="shared" si="1"/>
        <v>2.351487619999999</v>
      </c>
      <c r="G11" s="1" t="s">
        <v>10</v>
      </c>
      <c r="H11" s="11">
        <f>MAX(A:A)</f>
        <v>10</v>
      </c>
      <c r="I11" s="1" t="s">
        <v>16</v>
      </c>
      <c r="J11" s="11">
        <f>2*H11-1</f>
        <v>19</v>
      </c>
    </row>
    <row r="12" spans="7:8" ht="12.75">
      <c r="G12" s="1" t="s">
        <v>11</v>
      </c>
      <c r="H12" s="12">
        <f>1/EXP(LN(SQRT(2/(2*H11-2)))+GAMMALN((2*H11-1)/2)-GAMMALN((2*H11-2)/2))</f>
        <v>1.013978569789821</v>
      </c>
    </row>
    <row r="13" spans="9:11" ht="12.75">
      <c r="I13" s="16" t="s">
        <v>15</v>
      </c>
      <c r="J13" s="16"/>
      <c r="K13" s="9">
        <v>0.95</v>
      </c>
    </row>
    <row r="14" spans="7:10" ht="12.75">
      <c r="G14" s="5" t="s">
        <v>14</v>
      </c>
      <c r="H14" s="17">
        <f>AVERAGE(H5:I5)</f>
        <v>0.5372734333333316</v>
      </c>
      <c r="I14" s="14">
        <f>$J$11*$H$14/CHIINV((1-$K$13)/2,$J$11)</f>
        <v>0.3107297475852469</v>
      </c>
      <c r="J14" s="14">
        <f>$J$11*$H$14/CHIINV(0.5+$K$13/2,$J$11)</f>
        <v>1.1461490307661546</v>
      </c>
    </row>
    <row r="15" spans="7:12" ht="12.75">
      <c r="G15" s="13" t="s">
        <v>13</v>
      </c>
      <c r="H15" s="18">
        <f>H12*SQRT(H14)</f>
        <v>0.7432355246840872</v>
      </c>
      <c r="I15" s="14">
        <f>$H$12*SQRT(I14)</f>
        <v>0.5652234772469724</v>
      </c>
      <c r="J15" s="14">
        <f>$H$12*SQRT(J14)</f>
        <v>1.0855487263097632</v>
      </c>
      <c r="K15" s="15">
        <f>(J15-I15)/H15</f>
        <v>0.7000812417893445</v>
      </c>
      <c r="L15" s="10" t="s">
        <v>20</v>
      </c>
    </row>
    <row r="16" spans="7:10" ht="12.75">
      <c r="G16" s="13" t="s">
        <v>17</v>
      </c>
      <c r="H16" s="19">
        <f>H15*SQRT(LN(4))</f>
        <v>0.8750929558525917</v>
      </c>
      <c r="I16" s="14">
        <f>I15*SQRT(LN(4))</f>
        <v>0.6654997870716327</v>
      </c>
      <c r="J16" s="14">
        <f>J15*SQRT(LN(4))</f>
        <v>1.278135950286023</v>
      </c>
    </row>
    <row r="17" spans="7:10" ht="12.75">
      <c r="G17" s="13" t="s">
        <v>18</v>
      </c>
      <c r="H17" s="19">
        <f>H15*SQRT(PI()/2)</f>
        <v>0.9315075904416698</v>
      </c>
      <c r="I17" s="14">
        <f>I15*SQRT(PI()/2)</f>
        <v>0.7084025747762565</v>
      </c>
      <c r="J17" s="14">
        <f>J15*SQRT(PI()/2)</f>
        <v>1.3605335654288608</v>
      </c>
    </row>
    <row r="18" spans="7:10" ht="12.75">
      <c r="G18" s="13" t="s">
        <v>19</v>
      </c>
      <c r="H18" s="19">
        <f>H15*SQRT(2)</f>
        <v>1.0510937590457194</v>
      </c>
      <c r="I18" s="14">
        <f>I15*SQRT(2)</f>
        <v>0.799346707294349</v>
      </c>
      <c r="J18" s="14">
        <f>J15*SQRT(2)</f>
        <v>1.5351977313641063</v>
      </c>
    </row>
  </sheetData>
  <sheetProtection/>
  <mergeCells count="1">
    <mergeCell ref="I13:J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2013-11-30T21:08:16Z</dcterms:created>
  <dcterms:modified xsi:type="dcterms:W3CDTF">2013-11-30T22:36:10Z</dcterms:modified>
  <cp:category/>
  <cp:version/>
  <cp:contentType/>
  <cp:contentStatus/>
</cp:coreProperties>
</file>